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624" activeTab="0"/>
  </bookViews>
  <sheets>
    <sheet name="广邻路" sheetId="1" r:id="rId1"/>
  </sheets>
  <definedNames/>
  <calcPr fullCalcOnLoad="1"/>
</workbook>
</file>

<file path=xl/sharedStrings.xml><?xml version="1.0" encoding="utf-8"?>
<sst xmlns="http://schemas.openxmlformats.org/spreadsheetml/2006/main" count="120" uniqueCount="18">
  <si>
    <t>广邻高速公路客车通行费收费标准表</t>
  </si>
  <si>
    <t xml:space="preserve">                                        </t>
  </si>
  <si>
    <t>单位：元</t>
  </si>
  <si>
    <t>一
类    车</t>
  </si>
  <si>
    <t>广安东</t>
  </si>
  <si>
    <t>遂广枢纽互通</t>
  </si>
  <si>
    <t>华蓥西</t>
  </si>
  <si>
    <t>双水井枢纽互通</t>
  </si>
  <si>
    <t>华蓥</t>
  </si>
  <si>
    <t>天池</t>
  </si>
  <si>
    <t>邻水西</t>
  </si>
  <si>
    <t>邻水</t>
  </si>
  <si>
    <t>二
类    车</t>
  </si>
  <si>
    <t>三
类    车</t>
  </si>
  <si>
    <t>四
类    车</t>
  </si>
  <si>
    <t>广邻高速公路货车（专项作业车）通行费收费标准表</t>
  </si>
  <si>
    <t>五
类    车</t>
  </si>
  <si>
    <t>六
类    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</si>
</sst>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177" fontId="48" fillId="0" borderId="0" xfId="0" applyNumberFormat="1" applyFont="1" applyFill="1" applyAlignment="1">
      <alignment horizontal="center" vertical="center"/>
    </xf>
    <xf numFmtId="177" fontId="48" fillId="0" borderId="0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zoomScaleSheetLayoutView="100" workbookViewId="0" topLeftCell="A1">
      <selection activeCell="P6" sqref="P6"/>
    </sheetView>
  </sheetViews>
  <sheetFormatPr defaultColWidth="9.00390625" defaultRowHeight="34.5" customHeight="1"/>
  <cols>
    <col min="1" max="1" width="6.421875" style="0" customWidth="1"/>
    <col min="2" max="4" width="15.57421875" style="0" customWidth="1"/>
    <col min="5" max="5" width="17.7109375" style="0" customWidth="1"/>
    <col min="6" max="9" width="15.57421875" style="0" customWidth="1"/>
  </cols>
  <sheetData>
    <row r="2" spans="1: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2:9" ht="34.5" customHeight="1">
      <c r="B3" s="2" t="s">
        <v>1</v>
      </c>
      <c r="C3" s="2"/>
      <c r="D3" s="2"/>
      <c r="E3" s="2"/>
      <c r="F3" s="2"/>
      <c r="G3" s="2"/>
      <c r="H3" s="3" t="s">
        <v>2</v>
      </c>
      <c r="I3" s="3"/>
    </row>
    <row r="4" spans="1:9" ht="45" customHeight="1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20"/>
    </row>
    <row r="5" spans="1:9" ht="45" customHeight="1">
      <c r="A5" s="7"/>
      <c r="B5" s="5">
        <f>ROUND(1.5*0.35,2)</f>
        <v>0.53</v>
      </c>
      <c r="C5" s="8" t="s">
        <v>5</v>
      </c>
      <c r="D5" s="6"/>
      <c r="E5" s="6"/>
      <c r="F5" s="6"/>
      <c r="G5" s="6"/>
      <c r="H5" s="6"/>
      <c r="I5" s="21"/>
    </row>
    <row r="6" spans="1:9" ht="45" customHeight="1">
      <c r="A6" s="7"/>
      <c r="B6" s="5">
        <f>B5+C6</f>
        <v>2.9299999999999997</v>
      </c>
      <c r="C6" s="5">
        <f>ROUND(6.867*0.35,2)</f>
        <v>2.4</v>
      </c>
      <c r="D6" s="5" t="s">
        <v>6</v>
      </c>
      <c r="E6" s="6"/>
      <c r="F6" s="6"/>
      <c r="G6" s="6"/>
      <c r="H6" s="6"/>
      <c r="I6" s="21"/>
    </row>
    <row r="7" spans="1:9" ht="45" customHeight="1">
      <c r="A7" s="7"/>
      <c r="B7" s="5">
        <f>B5+C6+D7</f>
        <v>3.92</v>
      </c>
      <c r="C7" s="5">
        <f>C6+D7</f>
        <v>3.3899999999999997</v>
      </c>
      <c r="D7" s="5">
        <f>ROUND(2.837*0.35,2)</f>
        <v>0.99</v>
      </c>
      <c r="E7" s="9" t="s">
        <v>7</v>
      </c>
      <c r="F7" s="10"/>
      <c r="G7" s="10"/>
      <c r="H7" s="10"/>
      <c r="I7" s="22"/>
    </row>
    <row r="8" spans="1:9" ht="45" customHeight="1">
      <c r="A8" s="7"/>
      <c r="B8" s="5">
        <f>B5+C6+D7+E8</f>
        <v>5.39</v>
      </c>
      <c r="C8" s="5">
        <f>C6+D7+E8</f>
        <v>4.859999999999999</v>
      </c>
      <c r="D8" s="5">
        <f>D7+E8</f>
        <v>2.46</v>
      </c>
      <c r="E8" s="5">
        <f>ROUND(4.205*0.35,2)</f>
        <v>1.47</v>
      </c>
      <c r="F8" s="5" t="s">
        <v>8</v>
      </c>
      <c r="G8" s="10"/>
      <c r="H8" s="10"/>
      <c r="I8" s="22"/>
    </row>
    <row r="9" spans="1:9" ht="45" customHeight="1">
      <c r="A9" s="7"/>
      <c r="B9" s="5">
        <f>B5+C6+D7+E8+F9</f>
        <v>11.41</v>
      </c>
      <c r="C9" s="5">
        <f>C6+D7+E8+F9</f>
        <v>10.879999999999999</v>
      </c>
      <c r="D9" s="5">
        <f>D7+E8+F9</f>
        <v>8.48</v>
      </c>
      <c r="E9" s="5">
        <f>E8+F9</f>
        <v>7.489999999999999</v>
      </c>
      <c r="F9" s="11">
        <f>ROUND(8.618*0.35+3,2)</f>
        <v>6.02</v>
      </c>
      <c r="G9" s="5" t="s">
        <v>9</v>
      </c>
      <c r="H9" s="10"/>
      <c r="I9" s="22"/>
    </row>
    <row r="10" spans="1:9" ht="45" customHeight="1">
      <c r="A10" s="7"/>
      <c r="B10" s="5">
        <f>B5+C6+D7+E8+F9+G10</f>
        <v>29.84</v>
      </c>
      <c r="C10" s="5">
        <f>C6+D7+E8+F9+G10</f>
        <v>29.31</v>
      </c>
      <c r="D10" s="5">
        <f>D7+E8+F9+G10</f>
        <v>26.91</v>
      </c>
      <c r="E10" s="5">
        <f>E8+F9+G10</f>
        <v>25.919999999999998</v>
      </c>
      <c r="F10" s="5">
        <f>F9+G10</f>
        <v>24.45</v>
      </c>
      <c r="G10" s="11">
        <f>ROUND(9.804*0.35+15,2)</f>
        <v>18.43</v>
      </c>
      <c r="H10" s="5" t="s">
        <v>10</v>
      </c>
      <c r="I10" s="23"/>
    </row>
    <row r="11" spans="1:9" ht="45" customHeight="1">
      <c r="A11" s="12"/>
      <c r="B11" s="13">
        <f>B5+C6+D7+E8+F9+G10+H11</f>
        <v>31</v>
      </c>
      <c r="C11" s="13">
        <f>C6+D7+E8+F9+G10+H11</f>
        <v>30.47</v>
      </c>
      <c r="D11" s="13">
        <f>D7+E8+F9+G10+H11</f>
        <v>28.07</v>
      </c>
      <c r="E11" s="13">
        <f>E8+F9+G10+H11</f>
        <v>27.08</v>
      </c>
      <c r="F11" s="13">
        <f>F9+G10+H11</f>
        <v>25.61</v>
      </c>
      <c r="G11" s="13">
        <f>G10+H11</f>
        <v>19.59</v>
      </c>
      <c r="H11" s="11">
        <f>ROUND(3.326*0.35,2)</f>
        <v>1.16</v>
      </c>
      <c r="I11" s="24" t="s">
        <v>11</v>
      </c>
    </row>
    <row r="14" spans="1:9" ht="34.5" customHeight="1">
      <c r="A14" s="1" t="s">
        <v>0</v>
      </c>
      <c r="B14" s="1"/>
      <c r="C14" s="1"/>
      <c r="D14" s="1"/>
      <c r="E14" s="1"/>
      <c r="F14" s="1"/>
      <c r="G14" s="1"/>
      <c r="H14" s="1"/>
      <c r="I14" s="1"/>
    </row>
    <row r="15" spans="2:9" ht="34.5" customHeight="1">
      <c r="B15" s="2" t="s">
        <v>1</v>
      </c>
      <c r="C15" s="2"/>
      <c r="D15" s="2"/>
      <c r="E15" s="2"/>
      <c r="F15" s="2"/>
      <c r="G15" s="2"/>
      <c r="H15" s="3" t="s">
        <v>2</v>
      </c>
      <c r="I15" s="3"/>
    </row>
    <row r="16" spans="1:9" ht="45" customHeight="1">
      <c r="A16" s="4" t="s">
        <v>12</v>
      </c>
      <c r="B16" s="5" t="s">
        <v>4</v>
      </c>
      <c r="C16" s="6"/>
      <c r="D16" s="6"/>
      <c r="E16" s="6"/>
      <c r="F16" s="6"/>
      <c r="G16" s="6"/>
      <c r="H16" s="6"/>
      <c r="I16" s="20"/>
    </row>
    <row r="17" spans="1:9" ht="45" customHeight="1">
      <c r="A17" s="7"/>
      <c r="B17" s="5">
        <f>ROUND(1.5*0.35*2,2)</f>
        <v>1.05</v>
      </c>
      <c r="C17" s="8" t="s">
        <v>5</v>
      </c>
      <c r="D17" s="6"/>
      <c r="E17" s="6"/>
      <c r="F17" s="6"/>
      <c r="G17" s="6"/>
      <c r="H17" s="6"/>
      <c r="I17" s="21"/>
    </row>
    <row r="18" spans="1:9" ht="45" customHeight="1">
      <c r="A18" s="7"/>
      <c r="B18" s="5">
        <f>B17+C18</f>
        <v>5.859999999999999</v>
      </c>
      <c r="C18" s="5">
        <f>ROUND(6.867*0.35*2,2)</f>
        <v>4.81</v>
      </c>
      <c r="D18" s="5" t="s">
        <v>6</v>
      </c>
      <c r="E18" s="6"/>
      <c r="F18" s="6"/>
      <c r="G18" s="6"/>
      <c r="H18" s="6"/>
      <c r="I18" s="21"/>
    </row>
    <row r="19" spans="1:9" ht="45" customHeight="1">
      <c r="A19" s="7"/>
      <c r="B19" s="5">
        <f>B17+C18+D19</f>
        <v>7.85</v>
      </c>
      <c r="C19" s="5">
        <f>C18+D19</f>
        <v>6.8</v>
      </c>
      <c r="D19" s="5">
        <f>ROUND(2.837*0.35*2,2)</f>
        <v>1.99</v>
      </c>
      <c r="E19" s="9" t="s">
        <v>7</v>
      </c>
      <c r="F19" s="10"/>
      <c r="G19" s="10"/>
      <c r="H19" s="10"/>
      <c r="I19" s="22"/>
    </row>
    <row r="20" spans="1:9" ht="45" customHeight="1">
      <c r="A20" s="7"/>
      <c r="B20" s="5">
        <f>B17+C18+D19+E20</f>
        <v>10.79</v>
      </c>
      <c r="C20" s="5">
        <f>C18+D19+E20</f>
        <v>9.74</v>
      </c>
      <c r="D20" s="5">
        <f>D19+E20</f>
        <v>4.93</v>
      </c>
      <c r="E20" s="5">
        <f>ROUND(4.205*0.35*2,2)</f>
        <v>2.94</v>
      </c>
      <c r="F20" s="5" t="s">
        <v>8</v>
      </c>
      <c r="G20" s="10"/>
      <c r="H20" s="10"/>
      <c r="I20" s="22"/>
    </row>
    <row r="21" spans="1:9" ht="45" customHeight="1">
      <c r="A21" s="7"/>
      <c r="B21" s="5">
        <f>B17+C18+D19+E20+F21</f>
        <v>22.82</v>
      </c>
      <c r="C21" s="5">
        <f>C18+D19+E20+F21</f>
        <v>21.77</v>
      </c>
      <c r="D21" s="5">
        <f>D19+E20+F21</f>
        <v>16.96</v>
      </c>
      <c r="E21" s="5">
        <f>E20+F21</f>
        <v>14.969999999999999</v>
      </c>
      <c r="F21" s="11">
        <f>ROUND((8.618*0.35+3)*2,2)</f>
        <v>12.03</v>
      </c>
      <c r="G21" s="5" t="s">
        <v>9</v>
      </c>
      <c r="H21" s="10"/>
      <c r="I21" s="22"/>
    </row>
    <row r="22" spans="1:9" ht="45" customHeight="1">
      <c r="A22" s="7"/>
      <c r="B22" s="5">
        <f>B17+C18+D19+E20+F21+G22</f>
        <v>59.68</v>
      </c>
      <c r="C22" s="5">
        <f>C18+D19+E20+F21+G22</f>
        <v>58.629999999999995</v>
      </c>
      <c r="D22" s="5">
        <f>D19+E20+F21+G22</f>
        <v>53.82</v>
      </c>
      <c r="E22" s="5">
        <f>E20+F21+G22</f>
        <v>51.83</v>
      </c>
      <c r="F22" s="5">
        <f>F21+G22</f>
        <v>48.89</v>
      </c>
      <c r="G22" s="11">
        <f>ROUND((9.804*0.35+15)*2,2)</f>
        <v>36.86</v>
      </c>
      <c r="H22" s="5" t="s">
        <v>10</v>
      </c>
      <c r="I22" s="23"/>
    </row>
    <row r="23" spans="1:9" ht="45" customHeight="1">
      <c r="A23" s="12"/>
      <c r="B23" s="13">
        <f>B17+C18+D19+E20+F21+G22+H23</f>
        <v>62.01</v>
      </c>
      <c r="C23" s="13">
        <f>C18+D19+E20+F21+G22+H23</f>
        <v>60.959999999999994</v>
      </c>
      <c r="D23" s="13">
        <f>D19+E20+F21+G22+H23</f>
        <v>56.15</v>
      </c>
      <c r="E23" s="13">
        <f>E20+F21+G22+H23</f>
        <v>54.16</v>
      </c>
      <c r="F23" s="13">
        <f>F21+G22+H23</f>
        <v>51.22</v>
      </c>
      <c r="G23" s="13">
        <f>G22+H23</f>
        <v>39.19</v>
      </c>
      <c r="H23" s="11">
        <f>ROUND(3.326*0.35*2,2)</f>
        <v>2.33</v>
      </c>
      <c r="I23" s="24" t="s">
        <v>11</v>
      </c>
    </row>
    <row r="26" spans="1:9" ht="34.5" customHeight="1">
      <c r="A26" s="1" t="s">
        <v>0</v>
      </c>
      <c r="B26" s="1"/>
      <c r="C26" s="1"/>
      <c r="D26" s="1"/>
      <c r="E26" s="1"/>
      <c r="F26" s="1"/>
      <c r="G26" s="1"/>
      <c r="H26" s="1"/>
      <c r="I26" s="1"/>
    </row>
    <row r="27" spans="2:9" ht="34.5" customHeight="1">
      <c r="B27" s="2" t="s">
        <v>1</v>
      </c>
      <c r="C27" s="2"/>
      <c r="D27" s="2"/>
      <c r="E27" s="2"/>
      <c r="F27" s="2"/>
      <c r="G27" s="2"/>
      <c r="H27" s="3" t="s">
        <v>2</v>
      </c>
      <c r="I27" s="3"/>
    </row>
    <row r="28" spans="1:9" ht="45" customHeight="1">
      <c r="A28" s="4" t="s">
        <v>13</v>
      </c>
      <c r="B28" s="5" t="s">
        <v>4</v>
      </c>
      <c r="C28" s="6"/>
      <c r="D28" s="6"/>
      <c r="E28" s="6"/>
      <c r="F28" s="6"/>
      <c r="G28" s="6"/>
      <c r="H28" s="6"/>
      <c r="I28" s="20"/>
    </row>
    <row r="29" spans="1:9" ht="45" customHeight="1">
      <c r="A29" s="7"/>
      <c r="B29" s="5">
        <v>1.58</v>
      </c>
      <c r="C29" s="8" t="s">
        <v>5</v>
      </c>
      <c r="D29" s="6"/>
      <c r="E29" s="6"/>
      <c r="F29" s="6"/>
      <c r="G29" s="6"/>
      <c r="H29" s="6"/>
      <c r="I29" s="21"/>
    </row>
    <row r="30" spans="1:9" ht="45" customHeight="1">
      <c r="A30" s="7"/>
      <c r="B30" s="5">
        <v>8.79</v>
      </c>
      <c r="C30" s="5">
        <v>7.21</v>
      </c>
      <c r="D30" s="5" t="s">
        <v>6</v>
      </c>
      <c r="E30" s="6"/>
      <c r="F30" s="6"/>
      <c r="G30" s="6"/>
      <c r="H30" s="6"/>
      <c r="I30" s="21"/>
    </row>
    <row r="31" spans="1:9" ht="45" customHeight="1">
      <c r="A31" s="7"/>
      <c r="B31" s="5">
        <v>11.76</v>
      </c>
      <c r="C31" s="5">
        <v>10.18</v>
      </c>
      <c r="D31" s="5">
        <v>2.97</v>
      </c>
      <c r="E31" s="9" t="s">
        <v>7</v>
      </c>
      <c r="F31" s="10"/>
      <c r="G31" s="10"/>
      <c r="H31" s="10"/>
      <c r="I31" s="22"/>
    </row>
    <row r="32" spans="1:9" ht="45" customHeight="1">
      <c r="A32" s="7"/>
      <c r="B32" s="5">
        <v>16.18</v>
      </c>
      <c r="C32" s="5">
        <v>14.6</v>
      </c>
      <c r="D32" s="5">
        <v>7.39</v>
      </c>
      <c r="E32" s="5">
        <v>4.42</v>
      </c>
      <c r="F32" s="5" t="s">
        <v>8</v>
      </c>
      <c r="G32" s="10"/>
      <c r="H32" s="10"/>
      <c r="I32" s="22"/>
    </row>
    <row r="33" spans="1:9" ht="45" customHeight="1">
      <c r="A33" s="7"/>
      <c r="B33" s="5">
        <v>34.230000000000004</v>
      </c>
      <c r="C33" s="5">
        <v>32.65</v>
      </c>
      <c r="D33" s="5">
        <v>25.44</v>
      </c>
      <c r="E33" s="5">
        <v>22.47</v>
      </c>
      <c r="F33" s="11">
        <v>18.05</v>
      </c>
      <c r="G33" s="5" t="s">
        <v>9</v>
      </c>
      <c r="H33" s="10"/>
      <c r="I33" s="22"/>
    </row>
    <row r="34" spans="1:9" ht="45" customHeight="1">
      <c r="A34" s="7"/>
      <c r="B34" s="5">
        <v>89.52000000000001</v>
      </c>
      <c r="C34" s="5">
        <v>87.94</v>
      </c>
      <c r="D34" s="5">
        <v>80.73</v>
      </c>
      <c r="E34" s="5">
        <v>77.75999999999999</v>
      </c>
      <c r="F34" s="5">
        <v>73.34</v>
      </c>
      <c r="G34" s="11">
        <v>55.29</v>
      </c>
      <c r="H34" s="5" t="s">
        <v>10</v>
      </c>
      <c r="I34" s="23"/>
    </row>
    <row r="35" spans="1:9" ht="45" customHeight="1">
      <c r="A35" s="12"/>
      <c r="B35" s="13">
        <v>93.01</v>
      </c>
      <c r="C35" s="13">
        <v>91.43</v>
      </c>
      <c r="D35" s="13">
        <v>84.22</v>
      </c>
      <c r="E35" s="13">
        <v>81.24999999999999</v>
      </c>
      <c r="F35" s="13">
        <v>76.83</v>
      </c>
      <c r="G35" s="13">
        <v>58.78</v>
      </c>
      <c r="H35" s="11">
        <v>3.49</v>
      </c>
      <c r="I35" s="24" t="s">
        <v>11</v>
      </c>
    </row>
    <row r="38" spans="1:9" ht="34.5" customHeight="1">
      <c r="A38" s="1" t="s">
        <v>0</v>
      </c>
      <c r="B38" s="1"/>
      <c r="C38" s="1"/>
      <c r="D38" s="1"/>
      <c r="E38" s="1"/>
      <c r="F38" s="1"/>
      <c r="G38" s="1"/>
      <c r="H38" s="1"/>
      <c r="I38" s="1"/>
    </row>
    <row r="39" spans="2:9" ht="34.5" customHeight="1">
      <c r="B39" s="2" t="s">
        <v>1</v>
      </c>
      <c r="C39" s="2"/>
      <c r="D39" s="2"/>
      <c r="E39" s="2"/>
      <c r="F39" s="2"/>
      <c r="G39" s="2"/>
      <c r="H39" s="3" t="s">
        <v>2</v>
      </c>
      <c r="I39" s="3"/>
    </row>
    <row r="40" spans="1:9" ht="45" customHeight="1">
      <c r="A40" s="4" t="s">
        <v>14</v>
      </c>
      <c r="B40" s="5" t="s">
        <v>4</v>
      </c>
      <c r="C40" s="6"/>
      <c r="D40" s="6"/>
      <c r="E40" s="6"/>
      <c r="F40" s="6"/>
      <c r="G40" s="6"/>
      <c r="H40" s="6"/>
      <c r="I40" s="20"/>
    </row>
    <row r="41" spans="1:9" ht="45" customHeight="1">
      <c r="A41" s="7"/>
      <c r="B41" s="5">
        <f>ROUND(1.5*0.35*4,2)</f>
        <v>2.1</v>
      </c>
      <c r="C41" s="8" t="s">
        <v>5</v>
      </c>
      <c r="D41" s="6"/>
      <c r="E41" s="6"/>
      <c r="F41" s="6"/>
      <c r="G41" s="6"/>
      <c r="H41" s="6"/>
      <c r="I41" s="21"/>
    </row>
    <row r="42" spans="1:9" ht="45" customHeight="1">
      <c r="A42" s="7"/>
      <c r="B42" s="5">
        <f>B41+C42</f>
        <v>11.709999999999999</v>
      </c>
      <c r="C42" s="5">
        <f>ROUND(6.867*0.35*4,2)</f>
        <v>9.61</v>
      </c>
      <c r="D42" s="5" t="s">
        <v>6</v>
      </c>
      <c r="E42" s="6"/>
      <c r="F42" s="6"/>
      <c r="G42" s="6"/>
      <c r="H42" s="6"/>
      <c r="I42" s="21"/>
    </row>
    <row r="43" spans="1:9" ht="45" customHeight="1">
      <c r="A43" s="7"/>
      <c r="B43" s="5">
        <f>B41+C42+D43</f>
        <v>15.68</v>
      </c>
      <c r="C43" s="5">
        <f>C42+D43</f>
        <v>13.58</v>
      </c>
      <c r="D43" s="5">
        <f>ROUND(2.837*0.35*4,2)</f>
        <v>3.97</v>
      </c>
      <c r="E43" s="9" t="s">
        <v>7</v>
      </c>
      <c r="F43" s="10"/>
      <c r="G43" s="10"/>
      <c r="H43" s="10"/>
      <c r="I43" s="22"/>
    </row>
    <row r="44" spans="1:9" ht="45" customHeight="1">
      <c r="A44" s="7"/>
      <c r="B44" s="5">
        <f>B41+C42+D43+E44</f>
        <v>21.57</v>
      </c>
      <c r="C44" s="5">
        <f>C42+D43+E44</f>
        <v>19.47</v>
      </c>
      <c r="D44" s="5">
        <f>D43+E44</f>
        <v>9.86</v>
      </c>
      <c r="E44" s="5">
        <f>ROUND(4.205*0.35*4,2)</f>
        <v>5.89</v>
      </c>
      <c r="F44" s="5" t="s">
        <v>8</v>
      </c>
      <c r="G44" s="10"/>
      <c r="H44" s="10"/>
      <c r="I44" s="22"/>
    </row>
    <row r="45" spans="1:9" ht="45" customHeight="1">
      <c r="A45" s="7"/>
      <c r="B45" s="5">
        <f>B41+C42+D43+E44+F45</f>
        <v>45.64</v>
      </c>
      <c r="C45" s="5">
        <f>C42+D43+E44+F45</f>
        <v>43.54</v>
      </c>
      <c r="D45" s="5">
        <f>D43+E44+F45</f>
        <v>33.93</v>
      </c>
      <c r="E45" s="5">
        <f>E44+F45</f>
        <v>29.96</v>
      </c>
      <c r="F45" s="11">
        <f>ROUND((8.618*0.35+3)*4,2)</f>
        <v>24.07</v>
      </c>
      <c r="G45" s="5" t="s">
        <v>9</v>
      </c>
      <c r="H45" s="10"/>
      <c r="I45" s="22"/>
    </row>
    <row r="46" spans="1:9" ht="45" customHeight="1">
      <c r="A46" s="7"/>
      <c r="B46" s="5">
        <f>B41+C42+D43+E44+F45+G46</f>
        <v>119.37</v>
      </c>
      <c r="C46" s="5">
        <f>C42+D43+E44+F45+G46</f>
        <v>117.27000000000001</v>
      </c>
      <c r="D46" s="5">
        <f>D43+E44+F45+G46</f>
        <v>107.66</v>
      </c>
      <c r="E46" s="5">
        <f>E44+F45+G46</f>
        <v>103.69</v>
      </c>
      <c r="F46" s="5">
        <f>F45+G46</f>
        <v>97.80000000000001</v>
      </c>
      <c r="G46" s="11">
        <f>ROUND((9.804*0.35+15)*4,2)</f>
        <v>73.73</v>
      </c>
      <c r="H46" s="5" t="s">
        <v>10</v>
      </c>
      <c r="I46" s="23"/>
    </row>
    <row r="47" spans="1:9" ht="45" customHeight="1">
      <c r="A47" s="12"/>
      <c r="B47" s="13">
        <f>B41+C42+D43+E44+F45+G46+H47</f>
        <v>124.03</v>
      </c>
      <c r="C47" s="13">
        <f>C42+D43+E44+F45+G46+H47</f>
        <v>121.93</v>
      </c>
      <c r="D47" s="13">
        <f>D43+E44+F45+G46+H47</f>
        <v>112.32</v>
      </c>
      <c r="E47" s="13">
        <f>E44+F45+G46+H47</f>
        <v>108.35</v>
      </c>
      <c r="F47" s="13">
        <f>F45+G46+H47</f>
        <v>102.46000000000001</v>
      </c>
      <c r="G47" s="13">
        <f>G46+H47</f>
        <v>78.39</v>
      </c>
      <c r="H47" s="11">
        <f>ROUND(3.326*0.35*4,2)</f>
        <v>4.66</v>
      </c>
      <c r="I47" s="24" t="s">
        <v>11</v>
      </c>
    </row>
    <row r="50" spans="1:9" ht="34.5" customHeight="1">
      <c r="A50" s="1" t="s">
        <v>15</v>
      </c>
      <c r="B50" s="1"/>
      <c r="C50" s="1"/>
      <c r="D50" s="1"/>
      <c r="E50" s="1"/>
      <c r="F50" s="1"/>
      <c r="G50" s="1"/>
      <c r="H50" s="1"/>
      <c r="I50" s="1"/>
    </row>
    <row r="51" spans="2:9" ht="34.5" customHeight="1">
      <c r="B51" s="2" t="s">
        <v>1</v>
      </c>
      <c r="C51" s="2"/>
      <c r="D51" s="2"/>
      <c r="E51" s="2"/>
      <c r="F51" s="2"/>
      <c r="G51" s="2"/>
      <c r="H51" s="3" t="s">
        <v>2</v>
      </c>
      <c r="I51" s="3"/>
    </row>
    <row r="52" spans="1:9" ht="45" customHeight="1">
      <c r="A52" s="14" t="s">
        <v>3</v>
      </c>
      <c r="B52" s="5" t="s">
        <v>4</v>
      </c>
      <c r="C52" s="6"/>
      <c r="D52" s="6"/>
      <c r="E52" s="6"/>
      <c r="F52" s="6"/>
      <c r="G52" s="6"/>
      <c r="H52" s="6"/>
      <c r="I52" s="20"/>
    </row>
    <row r="53" spans="1:9" ht="45" customHeight="1">
      <c r="A53" s="15"/>
      <c r="B53" s="5">
        <f>ROUND(1.5*0.39,2)</f>
        <v>0.59</v>
      </c>
      <c r="C53" s="8" t="s">
        <v>5</v>
      </c>
      <c r="D53" s="6"/>
      <c r="E53" s="6"/>
      <c r="F53" s="6"/>
      <c r="G53" s="6"/>
      <c r="H53" s="6"/>
      <c r="I53" s="21"/>
    </row>
    <row r="54" spans="1:9" ht="45" customHeight="1">
      <c r="A54" s="15"/>
      <c r="B54" s="5">
        <f>B53+C54</f>
        <v>3.27</v>
      </c>
      <c r="C54" s="5">
        <f>ROUND(6.867*0.39,2)</f>
        <v>2.68</v>
      </c>
      <c r="D54" s="5" t="s">
        <v>6</v>
      </c>
      <c r="E54" s="6"/>
      <c r="F54" s="6"/>
      <c r="G54" s="6"/>
      <c r="H54" s="6"/>
      <c r="I54" s="21"/>
    </row>
    <row r="55" spans="1:9" ht="45" customHeight="1">
      <c r="A55" s="15"/>
      <c r="B55" s="5">
        <f>B53+C54+D55</f>
        <v>4.38</v>
      </c>
      <c r="C55" s="5">
        <f>C54+D55</f>
        <v>3.79</v>
      </c>
      <c r="D55" s="5">
        <f>ROUND(2.837*0.39,2)</f>
        <v>1.11</v>
      </c>
      <c r="E55" s="9" t="s">
        <v>7</v>
      </c>
      <c r="F55" s="10"/>
      <c r="G55" s="10"/>
      <c r="H55" s="10"/>
      <c r="I55" s="22"/>
    </row>
    <row r="56" spans="1:9" ht="45" customHeight="1">
      <c r="A56" s="15"/>
      <c r="B56" s="5">
        <f>B53+C54+D55+E56</f>
        <v>6.02</v>
      </c>
      <c r="C56" s="5">
        <f>C54+D55+E56</f>
        <v>5.43</v>
      </c>
      <c r="D56" s="5">
        <f>D55+E56</f>
        <v>2.75</v>
      </c>
      <c r="E56" s="5">
        <f>ROUND(4.205*0.39,2)</f>
        <v>1.64</v>
      </c>
      <c r="F56" s="5" t="s">
        <v>8</v>
      </c>
      <c r="G56" s="10"/>
      <c r="H56" s="10"/>
      <c r="I56" s="22"/>
    </row>
    <row r="57" spans="1:9" ht="45" customHeight="1">
      <c r="A57" s="15"/>
      <c r="B57" s="5">
        <f>B53+C54+D55+E56+F57</f>
        <v>11.71</v>
      </c>
      <c r="C57" s="5">
        <f>C54+D55+E56+F57</f>
        <v>11.120000000000001</v>
      </c>
      <c r="D57" s="5">
        <f>D55+E56+F57</f>
        <v>8.440000000000001</v>
      </c>
      <c r="E57" s="5">
        <f>E56+F57</f>
        <v>7.33</v>
      </c>
      <c r="F57" s="16">
        <f>ROUND(8.618*0.39+0.8*2.91,2)</f>
        <v>5.69</v>
      </c>
      <c r="G57" s="5" t="s">
        <v>9</v>
      </c>
      <c r="H57" s="10"/>
      <c r="I57" s="22"/>
    </row>
    <row r="58" spans="1:9" ht="45" customHeight="1">
      <c r="A58" s="15"/>
      <c r="B58" s="5">
        <f>B53+C54+D55+E56+F57+G58</f>
        <v>29.23</v>
      </c>
      <c r="C58" s="5">
        <f>C54+D55+E56+F57+G58</f>
        <v>28.64</v>
      </c>
      <c r="D58" s="5">
        <f>D55+E56+F57+G58</f>
        <v>25.96</v>
      </c>
      <c r="E58" s="5">
        <f>E56+F57+G58</f>
        <v>24.85</v>
      </c>
      <c r="F58" s="5">
        <f>F57+G58</f>
        <v>23.21</v>
      </c>
      <c r="G58" s="16">
        <f>ROUND(9.804*0.39+4.706*2.91,2)</f>
        <v>17.52</v>
      </c>
      <c r="H58" s="5" t="s">
        <v>10</v>
      </c>
      <c r="I58" s="23"/>
    </row>
    <row r="59" spans="1:9" ht="45" customHeight="1">
      <c r="A59" s="17"/>
      <c r="B59" s="13">
        <f>B53+C54+D55+E56+F57+G58+H59</f>
        <v>30.53</v>
      </c>
      <c r="C59" s="13">
        <f>C54+D55+E56+F57+G58+H59</f>
        <v>29.94</v>
      </c>
      <c r="D59" s="13">
        <f>D55+E56+F57+G58+H59</f>
        <v>27.26</v>
      </c>
      <c r="E59" s="13">
        <f>E56+F57+G58+H59</f>
        <v>26.150000000000002</v>
      </c>
      <c r="F59" s="13">
        <f>F57+G58+H59</f>
        <v>24.51</v>
      </c>
      <c r="G59" s="13">
        <f>G58+H59</f>
        <v>18.82</v>
      </c>
      <c r="H59" s="16">
        <f>ROUND(3.326*0.39,2)</f>
        <v>1.3</v>
      </c>
      <c r="I59" s="24" t="s">
        <v>11</v>
      </c>
    </row>
    <row r="62" spans="1:9" ht="34.5" customHeight="1">
      <c r="A62" s="1" t="s">
        <v>15</v>
      </c>
      <c r="B62" s="1"/>
      <c r="C62" s="1"/>
      <c r="D62" s="1"/>
      <c r="E62" s="1"/>
      <c r="F62" s="1"/>
      <c r="G62" s="1"/>
      <c r="H62" s="1"/>
      <c r="I62" s="1"/>
    </row>
    <row r="63" spans="1:9" ht="34.5" customHeight="1">
      <c r="A63" s="18"/>
      <c r="B63" s="2" t="s">
        <v>1</v>
      </c>
      <c r="C63" s="2"/>
      <c r="D63" s="2"/>
      <c r="E63" s="2"/>
      <c r="F63" s="2"/>
      <c r="G63" s="2"/>
      <c r="H63" s="19" t="s">
        <v>2</v>
      </c>
      <c r="I63" s="19"/>
    </row>
    <row r="64" spans="1:9" ht="45" customHeight="1">
      <c r="A64" s="4" t="s">
        <v>12</v>
      </c>
      <c r="B64" s="5" t="s">
        <v>4</v>
      </c>
      <c r="C64" s="6"/>
      <c r="D64" s="6"/>
      <c r="E64" s="6"/>
      <c r="F64" s="6"/>
      <c r="G64" s="6"/>
      <c r="H64" s="6"/>
      <c r="I64" s="20"/>
    </row>
    <row r="65" spans="1:9" ht="45" customHeight="1">
      <c r="A65" s="7"/>
      <c r="B65" s="5">
        <f>ROUND(1.5*0.67,2)</f>
        <v>1.01</v>
      </c>
      <c r="C65" s="8" t="s">
        <v>5</v>
      </c>
      <c r="D65" s="6"/>
      <c r="E65" s="6"/>
      <c r="F65" s="6"/>
      <c r="G65" s="6"/>
      <c r="H65" s="6"/>
      <c r="I65" s="21"/>
    </row>
    <row r="66" spans="1:9" ht="45" customHeight="1">
      <c r="A66" s="7"/>
      <c r="B66" s="5">
        <f>B65+C66</f>
        <v>5.609999999999999</v>
      </c>
      <c r="C66" s="5">
        <f>ROUND(6.867*0.67,2)</f>
        <v>4.6</v>
      </c>
      <c r="D66" s="5" t="s">
        <v>6</v>
      </c>
      <c r="E66" s="6"/>
      <c r="F66" s="6"/>
      <c r="G66" s="6"/>
      <c r="H66" s="6"/>
      <c r="I66" s="21"/>
    </row>
    <row r="67" spans="1:9" ht="45" customHeight="1">
      <c r="A67" s="7"/>
      <c r="B67" s="5">
        <f>B65+C66+D67</f>
        <v>7.51</v>
      </c>
      <c r="C67" s="5">
        <f>C66+D67</f>
        <v>6.5</v>
      </c>
      <c r="D67" s="5">
        <f>ROUND(2.837*0.67,2)</f>
        <v>1.9</v>
      </c>
      <c r="E67" s="9" t="s">
        <v>7</v>
      </c>
      <c r="F67" s="10"/>
      <c r="G67" s="10"/>
      <c r="H67" s="10"/>
      <c r="I67" s="22"/>
    </row>
    <row r="68" spans="1:9" ht="45" customHeight="1">
      <c r="A68" s="7"/>
      <c r="B68" s="5">
        <f>B65+C66+D67+E68</f>
        <v>10.33</v>
      </c>
      <c r="C68" s="5">
        <f>C66+D67+E68</f>
        <v>9.32</v>
      </c>
      <c r="D68" s="5">
        <f>D67+E68</f>
        <v>4.72</v>
      </c>
      <c r="E68" s="5">
        <f>ROUND(4.205*0.67,2)</f>
        <v>2.82</v>
      </c>
      <c r="F68" s="5" t="s">
        <v>8</v>
      </c>
      <c r="G68" s="10"/>
      <c r="H68" s="10"/>
      <c r="I68" s="22"/>
    </row>
    <row r="69" spans="1:9" ht="45" customHeight="1">
      <c r="A69" s="7"/>
      <c r="B69" s="5">
        <f>B65+C66+D67+E68+F69</f>
        <v>20.15</v>
      </c>
      <c r="C69" s="5">
        <f>C66+D67+E68+F69</f>
        <v>19.14</v>
      </c>
      <c r="D69" s="5">
        <f>D67+E68+F69</f>
        <v>14.54</v>
      </c>
      <c r="E69" s="5">
        <f>E68+F69</f>
        <v>12.64</v>
      </c>
      <c r="F69" s="11">
        <f>ROUND(8.618*0.67+0.8*5.06,2)</f>
        <v>9.82</v>
      </c>
      <c r="G69" s="5" t="s">
        <v>9</v>
      </c>
      <c r="H69" s="10"/>
      <c r="I69" s="22"/>
    </row>
    <row r="70" spans="1:9" ht="45" customHeight="1">
      <c r="A70" s="7"/>
      <c r="B70" s="5">
        <f>B65+C66+D67+E68+F69+G70</f>
        <v>50.53</v>
      </c>
      <c r="C70" s="5">
        <f>C66+D67+E68+F69+G70</f>
        <v>49.519999999999996</v>
      </c>
      <c r="D70" s="5">
        <f>D67+E68+F69+G70</f>
        <v>44.92</v>
      </c>
      <c r="E70" s="5">
        <f>E68+F69+G70</f>
        <v>43.019999999999996</v>
      </c>
      <c r="F70" s="5">
        <f>F69+G70</f>
        <v>40.2</v>
      </c>
      <c r="G70" s="11">
        <f>ROUND(9.804*0.67+4.706*5.06,2)</f>
        <v>30.38</v>
      </c>
      <c r="H70" s="5" t="s">
        <v>10</v>
      </c>
      <c r="I70" s="23"/>
    </row>
    <row r="71" spans="1:9" ht="45" customHeight="1">
      <c r="A71" s="12"/>
      <c r="B71" s="13">
        <f>B65+C66+D67+E68+F69+G70+H71</f>
        <v>52.76</v>
      </c>
      <c r="C71" s="13">
        <f>C66+D67+E68+F69+G70+H71</f>
        <v>51.74999999999999</v>
      </c>
      <c r="D71" s="13">
        <f>D67+E68+F69+G70+H71</f>
        <v>47.15</v>
      </c>
      <c r="E71" s="13">
        <f>E68+F69+G70+H71</f>
        <v>45.24999999999999</v>
      </c>
      <c r="F71" s="13">
        <f>F69+G70+H71</f>
        <v>42.43</v>
      </c>
      <c r="G71" s="13">
        <f>G70+H71</f>
        <v>32.61</v>
      </c>
      <c r="H71" s="11">
        <f>ROUND(3.326*0.67,2)</f>
        <v>2.23</v>
      </c>
      <c r="I71" s="24" t="s">
        <v>11</v>
      </c>
    </row>
    <row r="74" spans="1:9" ht="34.5" customHeight="1">
      <c r="A74" s="1" t="s">
        <v>15</v>
      </c>
      <c r="B74" s="1"/>
      <c r="C74" s="1"/>
      <c r="D74" s="1"/>
      <c r="E74" s="1"/>
      <c r="F74" s="1"/>
      <c r="G74" s="1"/>
      <c r="H74" s="1"/>
      <c r="I74" s="1"/>
    </row>
    <row r="75" spans="1:9" ht="34.5" customHeight="1">
      <c r="A75" s="18"/>
      <c r="B75" s="2" t="s">
        <v>1</v>
      </c>
      <c r="C75" s="2"/>
      <c r="D75" s="2"/>
      <c r="E75" s="2"/>
      <c r="F75" s="2"/>
      <c r="G75" s="2"/>
      <c r="H75" s="19" t="s">
        <v>2</v>
      </c>
      <c r="I75" s="19"/>
    </row>
    <row r="76" spans="1:9" ht="45" customHeight="1">
      <c r="A76" s="4" t="s">
        <v>13</v>
      </c>
      <c r="B76" s="5" t="s">
        <v>4</v>
      </c>
      <c r="C76" s="6"/>
      <c r="D76" s="6"/>
      <c r="E76" s="6"/>
      <c r="F76" s="6"/>
      <c r="G76" s="6"/>
      <c r="H76" s="6"/>
      <c r="I76" s="20"/>
    </row>
    <row r="77" spans="1:9" ht="45" customHeight="1">
      <c r="A77" s="7"/>
      <c r="B77" s="5">
        <f>ROUND(1.5*1.19,2)</f>
        <v>1.79</v>
      </c>
      <c r="C77" s="8" t="s">
        <v>5</v>
      </c>
      <c r="D77" s="6"/>
      <c r="E77" s="6"/>
      <c r="F77" s="6"/>
      <c r="G77" s="6"/>
      <c r="H77" s="6"/>
      <c r="I77" s="21"/>
    </row>
    <row r="78" spans="1:9" ht="45" customHeight="1">
      <c r="A78" s="7"/>
      <c r="B78" s="5">
        <f>B77+C78</f>
        <v>9.96</v>
      </c>
      <c r="C78" s="5">
        <f>ROUND(6.867*1.19,2)</f>
        <v>8.17</v>
      </c>
      <c r="D78" s="5" t="s">
        <v>6</v>
      </c>
      <c r="E78" s="6"/>
      <c r="F78" s="6"/>
      <c r="G78" s="6"/>
      <c r="H78" s="6"/>
      <c r="I78" s="21"/>
    </row>
    <row r="79" spans="1:9" ht="45" customHeight="1">
      <c r="A79" s="7"/>
      <c r="B79" s="5">
        <f>B77+C78+D79</f>
        <v>13.34</v>
      </c>
      <c r="C79" s="5">
        <f>C78+D79</f>
        <v>11.55</v>
      </c>
      <c r="D79" s="5">
        <f>ROUND(2.837*1.19,2)</f>
        <v>3.38</v>
      </c>
      <c r="E79" s="9" t="s">
        <v>7</v>
      </c>
      <c r="F79" s="10"/>
      <c r="G79" s="10"/>
      <c r="H79" s="10"/>
      <c r="I79" s="22"/>
    </row>
    <row r="80" spans="1:9" ht="45" customHeight="1">
      <c r="A80" s="7"/>
      <c r="B80" s="5">
        <f>B77+C78+D79+E80</f>
        <v>18.34</v>
      </c>
      <c r="C80" s="5">
        <f>C78+D79+E80</f>
        <v>16.55</v>
      </c>
      <c r="D80" s="5">
        <f>D79+E80</f>
        <v>8.379999999999999</v>
      </c>
      <c r="E80" s="5">
        <f>ROUND(4.205*1.19,2)</f>
        <v>5</v>
      </c>
      <c r="F80" s="5" t="s">
        <v>8</v>
      </c>
      <c r="G80" s="10"/>
      <c r="H80" s="10"/>
      <c r="I80" s="22"/>
    </row>
    <row r="81" spans="1:9" ht="45" customHeight="1">
      <c r="A81" s="7"/>
      <c r="B81" s="5">
        <f>B77+C78+D79+E80+F81</f>
        <v>35.84</v>
      </c>
      <c r="C81" s="5">
        <f>C78+D79+E80+F81</f>
        <v>34.05</v>
      </c>
      <c r="D81" s="5">
        <f>D79+E80+F81</f>
        <v>25.88</v>
      </c>
      <c r="E81" s="5">
        <f>E80+F81</f>
        <v>22.5</v>
      </c>
      <c r="F81" s="11">
        <f>ROUND(8.618*1.19+0.8*9.06,2)</f>
        <v>17.5</v>
      </c>
      <c r="G81" s="5" t="s">
        <v>9</v>
      </c>
      <c r="H81" s="10"/>
      <c r="I81" s="22"/>
    </row>
    <row r="82" spans="1:9" ht="45" customHeight="1">
      <c r="A82" s="7"/>
      <c r="B82" s="5">
        <f>B77+C78+D79+E80+F81+G82</f>
        <v>90.14</v>
      </c>
      <c r="C82" s="5">
        <f>C78+D79+E80+F81+G82</f>
        <v>88.35</v>
      </c>
      <c r="D82" s="5">
        <f>D79+E80+F81+G82</f>
        <v>80.17999999999999</v>
      </c>
      <c r="E82" s="5">
        <f>E80+F81+G82</f>
        <v>76.8</v>
      </c>
      <c r="F82" s="5">
        <f>F81+G82</f>
        <v>71.8</v>
      </c>
      <c r="G82" s="11">
        <f>ROUND(9.804*1.19+4.706*9.06,2)</f>
        <v>54.3</v>
      </c>
      <c r="H82" s="5" t="s">
        <v>10</v>
      </c>
      <c r="I82" s="23"/>
    </row>
    <row r="83" spans="1:9" ht="45" customHeight="1">
      <c r="A83" s="12"/>
      <c r="B83" s="13">
        <f>B77+C78+D79+E80+F81+G82+H83</f>
        <v>94.1</v>
      </c>
      <c r="C83" s="13">
        <f>C78+D79+E80+F81+G82+H83</f>
        <v>92.30999999999999</v>
      </c>
      <c r="D83" s="13">
        <f>D79+E80+F81+G82+H83</f>
        <v>84.13999999999999</v>
      </c>
      <c r="E83" s="13">
        <f>E80+F81+G82+H83</f>
        <v>80.75999999999999</v>
      </c>
      <c r="F83" s="13">
        <f>F81+G82+H83</f>
        <v>75.75999999999999</v>
      </c>
      <c r="G83" s="13">
        <f>G82+H83</f>
        <v>58.26</v>
      </c>
      <c r="H83" s="11">
        <f>ROUND(3.326*1.19,2)</f>
        <v>3.96</v>
      </c>
      <c r="I83" s="24" t="s">
        <v>11</v>
      </c>
    </row>
    <row r="84" spans="4:9" ht="34.5" customHeight="1">
      <c r="D84" s="18"/>
      <c r="E84" s="18"/>
      <c r="F84" s="18"/>
      <c r="G84" s="18"/>
      <c r="H84" s="18"/>
      <c r="I84" s="18"/>
    </row>
    <row r="86" spans="1:9" ht="34.5" customHeight="1">
      <c r="A86" s="1" t="s">
        <v>15</v>
      </c>
      <c r="B86" s="1"/>
      <c r="C86" s="1"/>
      <c r="D86" s="1"/>
      <c r="E86" s="1"/>
      <c r="F86" s="1"/>
      <c r="G86" s="1"/>
      <c r="H86" s="1"/>
      <c r="I86" s="1"/>
    </row>
    <row r="87" spans="1:9" ht="34.5" customHeight="1">
      <c r="A87" s="18"/>
      <c r="B87" s="2" t="s">
        <v>1</v>
      </c>
      <c r="C87" s="2"/>
      <c r="D87" s="2"/>
      <c r="E87" s="2"/>
      <c r="F87" s="2"/>
      <c r="G87" s="2"/>
      <c r="H87" s="19" t="s">
        <v>2</v>
      </c>
      <c r="I87" s="19"/>
    </row>
    <row r="88" spans="1:9" ht="45" customHeight="1">
      <c r="A88" s="4" t="s">
        <v>14</v>
      </c>
      <c r="B88" s="5" t="s">
        <v>4</v>
      </c>
      <c r="C88" s="6"/>
      <c r="D88" s="6"/>
      <c r="E88" s="6"/>
      <c r="F88" s="6"/>
      <c r="G88" s="6"/>
      <c r="H88" s="6"/>
      <c r="I88" s="20"/>
    </row>
    <row r="89" spans="1:9" ht="45" customHeight="1">
      <c r="A89" s="7"/>
      <c r="B89" s="5">
        <f>ROUND(1.5*1.59,2)</f>
        <v>2.39</v>
      </c>
      <c r="C89" s="8" t="s">
        <v>5</v>
      </c>
      <c r="D89" s="6"/>
      <c r="E89" s="6"/>
      <c r="F89" s="6"/>
      <c r="G89" s="6"/>
      <c r="H89" s="6"/>
      <c r="I89" s="21"/>
    </row>
    <row r="90" spans="1:9" ht="45" customHeight="1">
      <c r="A90" s="7"/>
      <c r="B90" s="5">
        <f>B89+C90</f>
        <v>13.31</v>
      </c>
      <c r="C90" s="5">
        <f>ROUND(6.867*1.59,2)</f>
        <v>10.92</v>
      </c>
      <c r="D90" s="5" t="s">
        <v>6</v>
      </c>
      <c r="E90" s="6"/>
      <c r="F90" s="6"/>
      <c r="G90" s="6"/>
      <c r="H90" s="6"/>
      <c r="I90" s="21"/>
    </row>
    <row r="91" spans="1:9" ht="45" customHeight="1">
      <c r="A91" s="7"/>
      <c r="B91" s="5">
        <f>B89+C90+D91</f>
        <v>17.82</v>
      </c>
      <c r="C91" s="5">
        <f>C90+D91</f>
        <v>15.43</v>
      </c>
      <c r="D91" s="5">
        <f>ROUND(2.837*1.59,2)</f>
        <v>4.51</v>
      </c>
      <c r="E91" s="9" t="s">
        <v>7</v>
      </c>
      <c r="F91" s="10"/>
      <c r="G91" s="10"/>
      <c r="H91" s="10"/>
      <c r="I91" s="22"/>
    </row>
    <row r="92" spans="1:9" ht="45" customHeight="1">
      <c r="A92" s="7"/>
      <c r="B92" s="5">
        <f>B89+C90+D91+E92</f>
        <v>24.51</v>
      </c>
      <c r="C92" s="5">
        <f>C90+D91+E92</f>
        <v>22.12</v>
      </c>
      <c r="D92" s="5">
        <f>D91+E92</f>
        <v>11.2</v>
      </c>
      <c r="E92" s="5">
        <f>ROUND(4.205*1.59,2)</f>
        <v>6.69</v>
      </c>
      <c r="F92" s="5" t="s">
        <v>8</v>
      </c>
      <c r="G92" s="10"/>
      <c r="H92" s="10"/>
      <c r="I92" s="22"/>
    </row>
    <row r="93" spans="1:9" ht="45" customHeight="1">
      <c r="A93" s="7"/>
      <c r="B93" s="5">
        <f>B89+C90+D91+E92+F93</f>
        <v>48.07</v>
      </c>
      <c r="C93" s="5">
        <f>C90+D91+E92+F93</f>
        <v>45.68</v>
      </c>
      <c r="D93" s="5">
        <f>D91+E92+F93</f>
        <v>34.76</v>
      </c>
      <c r="E93" s="5">
        <f>E92+F93</f>
        <v>30.25</v>
      </c>
      <c r="F93" s="11">
        <f>ROUND(8.618*1.59+0.8*12.32,2)</f>
        <v>23.56</v>
      </c>
      <c r="G93" s="5" t="s">
        <v>9</v>
      </c>
      <c r="H93" s="10"/>
      <c r="I93" s="22"/>
    </row>
    <row r="94" spans="1:9" ht="45" customHeight="1">
      <c r="A94" s="7"/>
      <c r="B94" s="5">
        <f>B89+C90+D91+E92+F93+G94</f>
        <v>121.63999999999999</v>
      </c>
      <c r="C94" s="5">
        <f>C90+D91+E92+F93+G94</f>
        <v>119.25</v>
      </c>
      <c r="D94" s="5">
        <f>D91+E92+F93+G94</f>
        <v>108.32999999999998</v>
      </c>
      <c r="E94" s="5">
        <f>E92+F93+G94</f>
        <v>103.82</v>
      </c>
      <c r="F94" s="5">
        <f>F93+G94</f>
        <v>97.13</v>
      </c>
      <c r="G94" s="11">
        <f>ROUND(9.804*1.59+4.706*12.32,2)</f>
        <v>73.57</v>
      </c>
      <c r="H94" s="5" t="s">
        <v>10</v>
      </c>
      <c r="I94" s="23"/>
    </row>
    <row r="95" spans="1:9" ht="45" customHeight="1">
      <c r="A95" s="12"/>
      <c r="B95" s="13">
        <f>B89+C90+D91+E92+F93+G94+H95</f>
        <v>126.92999999999999</v>
      </c>
      <c r="C95" s="13">
        <f>C90+D91+E92+F93+G94+H95</f>
        <v>124.54</v>
      </c>
      <c r="D95" s="13">
        <f>D91+E92+F93+G94+H95</f>
        <v>113.61999999999999</v>
      </c>
      <c r="E95" s="13">
        <f>E92+F93+G94+H95</f>
        <v>109.11</v>
      </c>
      <c r="F95" s="13">
        <f>F93+G94+H95</f>
        <v>102.42</v>
      </c>
      <c r="G95" s="13">
        <f>G94+H95</f>
        <v>78.86</v>
      </c>
      <c r="H95" s="11">
        <f>ROUND(3.326*1.59,2)</f>
        <v>5.29</v>
      </c>
      <c r="I95" s="24" t="s">
        <v>11</v>
      </c>
    </row>
    <row r="98" spans="1:9" ht="34.5" customHeight="1">
      <c r="A98" s="1" t="s">
        <v>15</v>
      </c>
      <c r="B98" s="1"/>
      <c r="C98" s="1"/>
      <c r="D98" s="1"/>
      <c r="E98" s="1"/>
      <c r="F98" s="1"/>
      <c r="G98" s="1"/>
      <c r="H98" s="1"/>
      <c r="I98" s="1"/>
    </row>
    <row r="99" spans="1:9" ht="34.5" customHeight="1">
      <c r="A99" s="18"/>
      <c r="B99" s="2" t="s">
        <v>1</v>
      </c>
      <c r="C99" s="2"/>
      <c r="D99" s="2"/>
      <c r="E99" s="2"/>
      <c r="F99" s="2"/>
      <c r="G99" s="2"/>
      <c r="H99" s="19" t="s">
        <v>2</v>
      </c>
      <c r="I99" s="19"/>
    </row>
    <row r="100" spans="1:9" ht="45" customHeight="1">
      <c r="A100" s="4" t="s">
        <v>16</v>
      </c>
      <c r="B100" s="5" t="s">
        <v>4</v>
      </c>
      <c r="C100" s="6"/>
      <c r="D100" s="6"/>
      <c r="E100" s="6"/>
      <c r="F100" s="6"/>
      <c r="G100" s="6"/>
      <c r="H100" s="6"/>
      <c r="I100" s="20"/>
    </row>
    <row r="101" spans="1:9" ht="45" customHeight="1">
      <c r="A101" s="7"/>
      <c r="B101" s="5">
        <f>ROUND(1.5*1.89,2)</f>
        <v>2.84</v>
      </c>
      <c r="C101" s="8" t="s">
        <v>5</v>
      </c>
      <c r="D101" s="6"/>
      <c r="E101" s="6"/>
      <c r="F101" s="6"/>
      <c r="G101" s="6"/>
      <c r="H101" s="6"/>
      <c r="I101" s="21"/>
    </row>
    <row r="102" spans="1:9" ht="45" customHeight="1">
      <c r="A102" s="7"/>
      <c r="B102" s="5">
        <f>B101+C102</f>
        <v>15.82</v>
      </c>
      <c r="C102" s="5">
        <f>ROUND(6.867*1.89,2)</f>
        <v>12.98</v>
      </c>
      <c r="D102" s="5" t="s">
        <v>6</v>
      </c>
      <c r="E102" s="6"/>
      <c r="F102" s="6"/>
      <c r="G102" s="6"/>
      <c r="H102" s="6"/>
      <c r="I102" s="21"/>
    </row>
    <row r="103" spans="1:9" ht="45" customHeight="1">
      <c r="A103" s="7"/>
      <c r="B103" s="5">
        <f>B101+C102+D103</f>
        <v>21.18</v>
      </c>
      <c r="C103" s="5">
        <f>C102+D103</f>
        <v>18.34</v>
      </c>
      <c r="D103" s="5">
        <f>ROUND(2.837*1.89,2)</f>
        <v>5.36</v>
      </c>
      <c r="E103" s="9" t="s">
        <v>7</v>
      </c>
      <c r="F103" s="10"/>
      <c r="G103" s="10"/>
      <c r="H103" s="10"/>
      <c r="I103" s="22"/>
    </row>
    <row r="104" spans="1:9" ht="45" customHeight="1">
      <c r="A104" s="7"/>
      <c r="B104" s="5">
        <f>B101+C102+D103+E104</f>
        <v>29.13</v>
      </c>
      <c r="C104" s="5">
        <f>C102+D103+E104</f>
        <v>26.29</v>
      </c>
      <c r="D104" s="5">
        <f>D103+E104</f>
        <v>13.31</v>
      </c>
      <c r="E104" s="5">
        <f>ROUND(4.205*1.89,2)</f>
        <v>7.95</v>
      </c>
      <c r="F104" s="5" t="s">
        <v>8</v>
      </c>
      <c r="G104" s="10"/>
      <c r="H104" s="10"/>
      <c r="I104" s="22"/>
    </row>
    <row r="105" spans="1:9" ht="45" customHeight="1">
      <c r="A105" s="7"/>
      <c r="B105" s="5">
        <f>B101+C102+D103+E104+F105</f>
        <v>57.11</v>
      </c>
      <c r="C105" s="5">
        <f>C102+D103+E104+F105</f>
        <v>54.269999999999996</v>
      </c>
      <c r="D105" s="5">
        <f>D103+E104+F105</f>
        <v>41.29</v>
      </c>
      <c r="E105" s="5">
        <f>E104+F105</f>
        <v>35.93</v>
      </c>
      <c r="F105" s="11">
        <f>ROUND(8.618*1.89+0.8*14.61,2)</f>
        <v>27.98</v>
      </c>
      <c r="G105" s="5" t="s">
        <v>9</v>
      </c>
      <c r="H105" s="10"/>
      <c r="I105" s="22"/>
    </row>
    <row r="106" spans="1:9" ht="45" customHeight="1">
      <c r="A106" s="7"/>
      <c r="B106" s="5">
        <f>B101+C102+D103+E104+F105+G106</f>
        <v>144.39</v>
      </c>
      <c r="C106" s="5">
        <f>C102+D103+E104+F105+G106</f>
        <v>141.55</v>
      </c>
      <c r="D106" s="5">
        <f>D103+E104+F105+G106</f>
        <v>128.57</v>
      </c>
      <c r="E106" s="5">
        <f>E104+F105+G106</f>
        <v>123.21000000000001</v>
      </c>
      <c r="F106" s="5">
        <f>F105+G106</f>
        <v>115.26</v>
      </c>
      <c r="G106" s="11">
        <f>ROUND(9.804*1.89+4.706*14.61,2)</f>
        <v>87.28</v>
      </c>
      <c r="H106" s="5" t="s">
        <v>10</v>
      </c>
      <c r="I106" s="23"/>
    </row>
    <row r="107" spans="1:9" ht="45" customHeight="1">
      <c r="A107" s="12"/>
      <c r="B107" s="13">
        <f>B101+C102+D103+E104+F105+G106+H107</f>
        <v>150.67999999999998</v>
      </c>
      <c r="C107" s="13">
        <f>C102+D103+E104+F105+G106+H107</f>
        <v>147.84</v>
      </c>
      <c r="D107" s="13">
        <f>D103+E104+F105+G106+H107</f>
        <v>134.85999999999999</v>
      </c>
      <c r="E107" s="13">
        <f>E104+F105+G106+H107</f>
        <v>129.5</v>
      </c>
      <c r="F107" s="13">
        <f>F105+G106+H107</f>
        <v>121.55000000000001</v>
      </c>
      <c r="G107" s="13">
        <f>G106+H107</f>
        <v>93.57000000000001</v>
      </c>
      <c r="H107" s="11">
        <f>ROUND(3.326*1.89,2)</f>
        <v>6.29</v>
      </c>
      <c r="I107" s="24" t="s">
        <v>11</v>
      </c>
    </row>
    <row r="110" spans="1:9" ht="34.5" customHeight="1">
      <c r="A110" s="1" t="s">
        <v>15</v>
      </c>
      <c r="B110" s="1"/>
      <c r="C110" s="1"/>
      <c r="D110" s="1"/>
      <c r="E110" s="1"/>
      <c r="F110" s="1"/>
      <c r="G110" s="1"/>
      <c r="H110" s="1"/>
      <c r="I110" s="1"/>
    </row>
    <row r="111" spans="1:9" ht="34.5" customHeight="1">
      <c r="A111" s="18"/>
      <c r="B111" s="2" t="s">
        <v>1</v>
      </c>
      <c r="C111" s="2"/>
      <c r="D111" s="2"/>
      <c r="E111" s="2"/>
      <c r="F111" s="2"/>
      <c r="G111" s="2"/>
      <c r="H111" s="19" t="s">
        <v>2</v>
      </c>
      <c r="I111" s="19"/>
    </row>
    <row r="112" spans="1:9" ht="45" customHeight="1">
      <c r="A112" s="4" t="s">
        <v>17</v>
      </c>
      <c r="B112" s="5" t="s">
        <v>4</v>
      </c>
      <c r="C112" s="6"/>
      <c r="D112" s="6"/>
      <c r="E112" s="6"/>
      <c r="F112" s="6"/>
      <c r="G112" s="6"/>
      <c r="H112" s="6"/>
      <c r="I112" s="20"/>
    </row>
    <row r="113" spans="1:9" ht="45" customHeight="1">
      <c r="A113" s="7"/>
      <c r="B113" s="5">
        <f>ROUND(1.5*2.11,2)</f>
        <v>3.17</v>
      </c>
      <c r="C113" s="8" t="s">
        <v>5</v>
      </c>
      <c r="D113" s="6"/>
      <c r="E113" s="6"/>
      <c r="F113" s="6"/>
      <c r="G113" s="6"/>
      <c r="H113" s="6"/>
      <c r="I113" s="21"/>
    </row>
    <row r="114" spans="1:9" ht="45" customHeight="1">
      <c r="A114" s="7"/>
      <c r="B114" s="5">
        <f>B113+C114</f>
        <v>17.66</v>
      </c>
      <c r="C114" s="5">
        <f>ROUND(6.867*2.11,2)</f>
        <v>14.49</v>
      </c>
      <c r="D114" s="5" t="s">
        <v>6</v>
      </c>
      <c r="E114" s="6"/>
      <c r="F114" s="6"/>
      <c r="G114" s="6"/>
      <c r="H114" s="6"/>
      <c r="I114" s="21"/>
    </row>
    <row r="115" spans="1:9" ht="45" customHeight="1">
      <c r="A115" s="7"/>
      <c r="B115" s="5">
        <f>B113+C114+D115</f>
        <v>23.65</v>
      </c>
      <c r="C115" s="5">
        <f>C114+D115</f>
        <v>20.48</v>
      </c>
      <c r="D115" s="5">
        <f>ROUND(2.837*2.11,2)</f>
        <v>5.99</v>
      </c>
      <c r="E115" s="9" t="s">
        <v>7</v>
      </c>
      <c r="F115" s="10"/>
      <c r="G115" s="10"/>
      <c r="H115" s="10"/>
      <c r="I115" s="22"/>
    </row>
    <row r="116" spans="1:9" ht="45" customHeight="1">
      <c r="A116" s="7"/>
      <c r="B116" s="5">
        <f>B113+C114+D115+E116</f>
        <v>32.519999999999996</v>
      </c>
      <c r="C116" s="5">
        <f>C114+D115+E116</f>
        <v>29.35</v>
      </c>
      <c r="D116" s="5">
        <f>D115+E116</f>
        <v>14.86</v>
      </c>
      <c r="E116" s="5">
        <f>ROUND(4.205*2.11,2)</f>
        <v>8.87</v>
      </c>
      <c r="F116" s="5" t="s">
        <v>8</v>
      </c>
      <c r="G116" s="10"/>
      <c r="H116" s="10"/>
      <c r="I116" s="22"/>
    </row>
    <row r="117" spans="1:9" ht="45" customHeight="1">
      <c r="A117" s="7"/>
      <c r="B117" s="5">
        <f>B113+C114+D115+E116+F117</f>
        <v>63.89</v>
      </c>
      <c r="C117" s="5">
        <f>C114+D115+E116+F117</f>
        <v>60.72</v>
      </c>
      <c r="D117" s="5">
        <f>D115+E116+F117</f>
        <v>46.230000000000004</v>
      </c>
      <c r="E117" s="5">
        <f>E116+F117</f>
        <v>40.24</v>
      </c>
      <c r="F117" s="11">
        <f>ROUND(8.618*2.11+0.8*16.48,2)</f>
        <v>31.37</v>
      </c>
      <c r="G117" s="5" t="s">
        <v>9</v>
      </c>
      <c r="H117" s="10"/>
      <c r="I117" s="22"/>
    </row>
    <row r="118" spans="1:9" ht="45" customHeight="1">
      <c r="A118" s="7"/>
      <c r="B118" s="5">
        <f>B113+C114+D115+E116+F117+G118</f>
        <v>162.13</v>
      </c>
      <c r="C118" s="5">
        <f>C114+D115+E116+F117+G118</f>
        <v>158.95999999999998</v>
      </c>
      <c r="D118" s="5">
        <f>D115+E116+F117+G118</f>
        <v>144.47</v>
      </c>
      <c r="E118" s="5">
        <f>E116+F117+G118</f>
        <v>138.48</v>
      </c>
      <c r="F118" s="5">
        <f>F117+G118</f>
        <v>129.60999999999999</v>
      </c>
      <c r="G118" s="11">
        <f>ROUND(9.804*2.11+4.706*16.48,2)</f>
        <v>98.24</v>
      </c>
      <c r="H118" s="5" t="s">
        <v>10</v>
      </c>
      <c r="I118" s="23"/>
    </row>
    <row r="119" spans="1:9" ht="45" customHeight="1">
      <c r="A119" s="12"/>
      <c r="B119" s="13">
        <f>B113+C114+D115+E116+F117+G118+H119</f>
        <v>169.15</v>
      </c>
      <c r="C119" s="13">
        <f>C114+D115+E116+F117+G118+H119</f>
        <v>165.98</v>
      </c>
      <c r="D119" s="13">
        <f>D115+E116+F117+G118+H119</f>
        <v>151.49</v>
      </c>
      <c r="E119" s="13">
        <f>E116+F117+G118+H119</f>
        <v>145.5</v>
      </c>
      <c r="F119" s="13">
        <f>F117+G118+H119</f>
        <v>136.63</v>
      </c>
      <c r="G119" s="13">
        <f>G118+H119</f>
        <v>105.25999999999999</v>
      </c>
      <c r="H119" s="11">
        <f>ROUND(3.326*2.11,2)</f>
        <v>7.02</v>
      </c>
      <c r="I119" s="24" t="s">
        <v>11</v>
      </c>
    </row>
    <row r="120" spans="6:7" ht="34.5" customHeight="1">
      <c r="F120" s="18"/>
      <c r="G120" s="18"/>
    </row>
  </sheetData>
  <sheetProtection/>
  <mergeCells count="30">
    <mergeCell ref="A2:I2"/>
    <mergeCell ref="H3:I3"/>
    <mergeCell ref="A14:I14"/>
    <mergeCell ref="H15:I15"/>
    <mergeCell ref="A26:I26"/>
    <mergeCell ref="H27:I27"/>
    <mergeCell ref="A38:I38"/>
    <mergeCell ref="H39:I39"/>
    <mergeCell ref="A50:I50"/>
    <mergeCell ref="H51:I51"/>
    <mergeCell ref="A62:I62"/>
    <mergeCell ref="H63:I63"/>
    <mergeCell ref="A74:I74"/>
    <mergeCell ref="H75:I75"/>
    <mergeCell ref="A86:I86"/>
    <mergeCell ref="H87:I87"/>
    <mergeCell ref="A98:I98"/>
    <mergeCell ref="H99:I99"/>
    <mergeCell ref="A110:I110"/>
    <mergeCell ref="H111:I111"/>
    <mergeCell ref="A4:A11"/>
    <mergeCell ref="A16:A23"/>
    <mergeCell ref="A28:A35"/>
    <mergeCell ref="A40:A47"/>
    <mergeCell ref="A52:A59"/>
    <mergeCell ref="A64:A71"/>
    <mergeCell ref="A76:A83"/>
    <mergeCell ref="A88:A95"/>
    <mergeCell ref="A100:A107"/>
    <mergeCell ref="A112:A119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yjh</dc:creator>
  <cp:keywords/>
  <dc:description/>
  <cp:lastModifiedBy>杨珍</cp:lastModifiedBy>
  <cp:lastPrinted>2020-01-02T06:08:00Z</cp:lastPrinted>
  <dcterms:created xsi:type="dcterms:W3CDTF">2019-12-28T14:27:00Z</dcterms:created>
  <dcterms:modified xsi:type="dcterms:W3CDTF">2021-06-07T02:41:12Z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